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'Лист1'!$A$1:$C$94</definedName>
  </definedNames>
  <calcPr fullCalcOnLoad="1"/>
</workbook>
</file>

<file path=xl/sharedStrings.xml><?xml version="1.0" encoding="utf-8"?>
<sst xmlns="http://schemas.openxmlformats.org/spreadsheetml/2006/main" count="95" uniqueCount="62">
  <si>
    <t>Одиссей 2.0</t>
  </si>
  <si>
    <t>TouchAt / Poseidon 2.0</t>
  </si>
  <si>
    <t>Конвертор Revit2Stark 2017, 2018</t>
  </si>
  <si>
    <t>ИТОГО</t>
  </si>
  <si>
    <t>STARK ES 2018 релиз 3 для пользователей STARK ES 2018 релиз 1</t>
  </si>
  <si>
    <t>STARK ES 2018 релиз 3 для пользователей STARK ES 2017 / 2016</t>
  </si>
  <si>
    <t>STARK ES 2018 релиз 3 для пользователей  STARK ES 2015 / 2014</t>
  </si>
  <si>
    <t>STARK ES 2018 релиз 3 для пользователей  STARK ES 2013 и более ранних</t>
  </si>
  <si>
    <t>TouchAt / Poseidon 2.0 для пользователей  TouchAt / Poseidon 1.0</t>
  </si>
  <si>
    <t>Одиссей 2.0 для пользователей Одиссей 1.0</t>
  </si>
  <si>
    <t>Стоимость, руб. без НДС за 1 лицензию</t>
  </si>
  <si>
    <t>Наименование ПК</t>
  </si>
  <si>
    <t>СТАРКОН в составе программ:</t>
  </si>
  <si>
    <t>2я лицензия -</t>
  </si>
  <si>
    <t>3я и последующие лицензии -</t>
  </si>
  <si>
    <t>Скидки при покупке нескольких лицензий ПК в рамках одной версии:</t>
  </si>
  <si>
    <t>Стоимость ПК для пользователей предыдущих версий</t>
  </si>
  <si>
    <r>
      <rPr>
        <b/>
        <sz val="11"/>
        <rFont val="Cambria"/>
        <family val="1"/>
      </rPr>
      <t>бессрочная</t>
    </r>
    <r>
      <rPr>
        <b/>
        <sz val="8"/>
        <rFont val="Cambria"/>
        <family val="1"/>
      </rPr>
      <t xml:space="preserve"> </t>
    </r>
  </si>
  <si>
    <t xml:space="preserve">бессрочная </t>
  </si>
  <si>
    <t>бессрочная</t>
  </si>
  <si>
    <r>
      <t xml:space="preserve">годовая подписка </t>
    </r>
    <r>
      <rPr>
        <b/>
        <sz val="8"/>
        <rFont val="Cambria"/>
        <family val="1"/>
      </rPr>
      <t>1)</t>
    </r>
  </si>
  <si>
    <t>3) - учебная версия для ВУЗа (20+1) дает право пользования программными продуктами учебному заведению в научных исследованиях и учебном процессе, предоставляется в количестве 20 сетевых лицензий для аудитории + 1 локальной лицензии для преподавателя</t>
  </si>
  <si>
    <r>
      <t xml:space="preserve">версия для студентов </t>
    </r>
    <r>
      <rPr>
        <b/>
        <sz val="8"/>
        <rFont val="Cambria"/>
        <family val="1"/>
      </rPr>
      <t>2)</t>
    </r>
  </si>
  <si>
    <r>
      <t xml:space="preserve">учебная версия ВУЗа (20+1) </t>
    </r>
    <r>
      <rPr>
        <b/>
        <sz val="8"/>
        <rFont val="Cambria"/>
        <family val="1"/>
      </rPr>
      <t>3)</t>
    </r>
  </si>
  <si>
    <t>СТАРКОН (годовая подписка) в составе программ:</t>
  </si>
  <si>
    <t>СТАРКОН УВ (для студента) в составе программ:</t>
  </si>
  <si>
    <t>СТАРКОН УВ (для ВУЗа) в составе программ:</t>
  </si>
  <si>
    <t>Адрес для корреспонденции: 109428, Москва г, Институтская 2-я ул, дом № 6, корпус 1</t>
  </si>
  <si>
    <t>В стоимость ПК включены материальные носители информации: установочный диск, USB-ключ защиты, методическая литература в электронном виде</t>
  </si>
  <si>
    <t>2) - студенческая лицензия дает право пользования программными продуктами на период обучения студента (при предъявлении студенческого билета, с правом продления лицензии для коммерческого использования со скидкой 50% от полной стоимости ПК )</t>
  </si>
  <si>
    <t>Металл 4.3 для пользователей Металл 4.2</t>
  </si>
  <si>
    <t>Металл 4.3 для пользователей Металл 4.0</t>
  </si>
  <si>
    <t>Металл 4.3 для пользователей Металл 3.2</t>
  </si>
  <si>
    <t>Металл 4.3 для пользователей Металл 3.1</t>
  </si>
  <si>
    <t>Металл 4.3</t>
  </si>
  <si>
    <t>Базовый курс STARK ES (5 дней)</t>
  </si>
  <si>
    <t>17 500,00 / 15 000,00</t>
  </si>
  <si>
    <t>Наименование услуги</t>
  </si>
  <si>
    <t xml:space="preserve">Стоимость, руб. с НДС </t>
  </si>
  <si>
    <t>Базовый курс STARK ES (5 дней) очно / дистанционно, за 1 слушателя</t>
  </si>
  <si>
    <t>Углубленный курс STARK ES (5 дней) очно / дистанционно, за 1 слушателя</t>
  </si>
  <si>
    <t>Сопровождение проектов, за 1 час</t>
  </si>
  <si>
    <r>
      <t xml:space="preserve">Замена ключа защиты, USB PRO (локальный) </t>
    </r>
    <r>
      <rPr>
        <sz val="9"/>
        <rFont val="Cambria"/>
        <family val="1"/>
      </rPr>
      <t>(без учета стоимости доставки)</t>
    </r>
  </si>
  <si>
    <r>
      <t xml:space="preserve">Замена ключа защиты, Net50 (сетевой) </t>
    </r>
    <r>
      <rPr>
        <sz val="9"/>
        <rFont val="Cambria"/>
        <family val="1"/>
      </rPr>
      <t>(без учета стоимости доставки)</t>
    </r>
  </si>
  <si>
    <r>
      <t xml:space="preserve">Замена ключа защиты, Net10 (сетевой) </t>
    </r>
    <r>
      <rPr>
        <sz val="9"/>
        <rFont val="Cambria"/>
        <family val="1"/>
      </rPr>
      <t>(без учета стоимости доставки)</t>
    </r>
  </si>
  <si>
    <t>Стоимость оказываемых услуг</t>
  </si>
  <si>
    <t>Скидки на оказание услуг</t>
  </si>
  <si>
    <t xml:space="preserve">&gt;1 слушателя </t>
  </si>
  <si>
    <t>Углубленный курс STARK ES (5 дней)</t>
  </si>
  <si>
    <r>
      <t xml:space="preserve">пользователям </t>
    </r>
    <r>
      <rPr>
        <sz val="8"/>
        <rFont val="Cambria"/>
        <family val="1"/>
      </rPr>
      <t>4)</t>
    </r>
  </si>
  <si>
    <t>4) - действует в течение 3-х месяцев с момента покупки ПК STARK ES</t>
  </si>
  <si>
    <r>
      <t xml:space="preserve">студентам </t>
    </r>
    <r>
      <rPr>
        <sz val="8"/>
        <rFont val="Cambria"/>
        <family val="1"/>
      </rPr>
      <t>5)</t>
    </r>
  </si>
  <si>
    <t>5) - действует для студентов ВУЗов при предъявлении копии студенческого билета</t>
  </si>
  <si>
    <t>1) - годовая подписка включает в себя: предоставление исправлений/изменений в версии ПК (актуальной версии) в течение срока  действия подписки по сетям Internet; недельный (базовый) курс консультаций по работе с ПК STARK ES для 1 слушателя в организованной группе пользователей</t>
  </si>
  <si>
    <t xml:space="preserve">При предъявлении  копии лицензии на АЛЬТЕРНАТИВНЫЙ ПК стороннего производителя (SCAD, ЛИРА 10х..., ЛИРА-САПР, MicroFe, Autodesk Robot), на первое рабочее место ПК STARK ES / СТАРКОН предоставляется скидка 50%. </t>
  </si>
  <si>
    <r>
      <t xml:space="preserve">Замена ключа защиты, USB Time </t>
    </r>
    <r>
      <rPr>
        <sz val="9"/>
        <rFont val="Cambria"/>
        <family val="1"/>
      </rPr>
      <t>(без учета стоимости доставки)</t>
    </r>
  </si>
  <si>
    <t>Юридический адрес: 117393, Москва г, Архитектора Власова ул, дом № 51</t>
  </si>
  <si>
    <t>Реквизиты: ИНН / КПП: 7728053603 / 772801001, р/с 40702810638090100444 в банке ПАО СБЕРБАНК, БИК 044525225, к/с 30101810400000000225</t>
  </si>
  <si>
    <t>Срок полезного использования</t>
  </si>
  <si>
    <t>Примечания:</t>
  </si>
  <si>
    <t>STARK ES 2018 релиз 3</t>
  </si>
  <si>
    <t>ЦЕНЫ НА ПРОГРАММНЫЕ ПРОДУКТЫ И УСЛУГИ ООО "ЕВРОСОФТ"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</si>
</sst>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3" fillId="0" borderId="11" xfId="58" applyFont="1" applyBorder="1" applyAlignment="1">
      <alignment/>
    </xf>
    <xf numFmtId="43" fontId="3" fillId="0" borderId="12" xfId="58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3" fontId="2" fillId="0" borderId="14" xfId="58" applyFont="1" applyBorder="1" applyAlignment="1">
      <alignment/>
    </xf>
    <xf numFmtId="43" fontId="2" fillId="0" borderId="15" xfId="58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58" applyFont="1" applyBorder="1" applyAlignment="1">
      <alignment/>
    </xf>
    <xf numFmtId="0" fontId="2" fillId="0" borderId="17" xfId="0" applyFont="1" applyBorder="1" applyAlignment="1">
      <alignment/>
    </xf>
    <xf numFmtId="43" fontId="2" fillId="0" borderId="17" xfId="58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20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 wrapText="1"/>
    </xf>
    <xf numFmtId="43" fontId="2" fillId="0" borderId="0" xfId="0" applyNumberFormat="1" applyFont="1" applyAlignment="1">
      <alignment horizontal="left"/>
    </xf>
    <xf numFmtId="43" fontId="2" fillId="33" borderId="11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43" fontId="2" fillId="0" borderId="19" xfId="58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 shrinkToFi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0</xdr:col>
      <xdr:colOff>1171575</xdr:colOff>
      <xdr:row>4</xdr:row>
      <xdr:rowOff>133350</xdr:rowOff>
    </xdr:to>
    <xdr:pic>
      <xdr:nvPicPr>
        <xdr:cNvPr id="1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4.375" style="1" bestFit="1" customWidth="1"/>
    <col min="2" max="2" width="35.875" style="1" customWidth="1"/>
    <col min="3" max="3" width="20.375" style="1" customWidth="1"/>
    <col min="4" max="4" width="14.00390625" style="1" customWidth="1"/>
    <col min="5" max="5" width="14.875" style="1" customWidth="1"/>
    <col min="6" max="6" width="2.875" style="1" customWidth="1"/>
    <col min="7" max="16384" width="9.125" style="1" customWidth="1"/>
  </cols>
  <sheetData>
    <row r="1" spans="1:3" ht="14.25">
      <c r="A1" s="49" t="s">
        <v>61</v>
      </c>
      <c r="B1" s="49"/>
      <c r="C1" s="49"/>
    </row>
    <row r="2" ht="14.25"/>
    <row r="3" ht="14.25">
      <c r="C3" s="41">
        <v>43191</v>
      </c>
    </row>
    <row r="4" ht="14.25"/>
    <row r="5" ht="14.25"/>
    <row r="6" spans="1:3" ht="14.25">
      <c r="A6" s="43" t="s">
        <v>56</v>
      </c>
      <c r="B6" s="43"/>
      <c r="C6" s="43"/>
    </row>
    <row r="7" spans="1:3" ht="14.25">
      <c r="A7" s="43" t="s">
        <v>27</v>
      </c>
      <c r="B7" s="43"/>
      <c r="C7" s="43"/>
    </row>
    <row r="8" spans="1:3" ht="26.25" customHeight="1">
      <c r="A8" s="50" t="s">
        <v>57</v>
      </c>
      <c r="B8" s="50"/>
      <c r="C8" s="50"/>
    </row>
    <row r="9" spans="1:3" ht="5.25" customHeight="1">
      <c r="A9" s="35"/>
      <c r="B9" s="35"/>
      <c r="C9" s="35"/>
    </row>
    <row r="10" spans="1:3" ht="29.25" customHeight="1">
      <c r="A10" s="51" t="s">
        <v>28</v>
      </c>
      <c r="B10" s="51"/>
      <c r="C10" s="51"/>
    </row>
    <row r="11" spans="1:3" ht="15" thickBot="1">
      <c r="A11" s="44"/>
      <c r="B11" s="44"/>
      <c r="C11" s="44"/>
    </row>
    <row r="12" spans="1:3" ht="26.25" thickBot="1">
      <c r="A12" s="11" t="s">
        <v>11</v>
      </c>
      <c r="B12" s="11" t="s">
        <v>58</v>
      </c>
      <c r="C12" s="12" t="s">
        <v>10</v>
      </c>
    </row>
    <row r="13" spans="1:3" ht="14.25">
      <c r="A13" s="22" t="s">
        <v>12</v>
      </c>
      <c r="B13" s="20"/>
      <c r="C13" s="21"/>
    </row>
    <row r="14" spans="1:3" ht="14.25">
      <c r="A14" s="13" t="s">
        <v>60</v>
      </c>
      <c r="B14" s="45" t="s">
        <v>19</v>
      </c>
      <c r="C14" s="14">
        <f>185900*0.72</f>
        <v>133848</v>
      </c>
    </row>
    <row r="15" spans="1:3" ht="14.25">
      <c r="A15" s="13" t="s">
        <v>34</v>
      </c>
      <c r="B15" s="46"/>
      <c r="C15" s="14">
        <f>185900*0.06</f>
        <v>11154</v>
      </c>
    </row>
    <row r="16" spans="1:3" ht="14.25">
      <c r="A16" s="13" t="s">
        <v>0</v>
      </c>
      <c r="B16" s="46"/>
      <c r="C16" s="14">
        <f>185900*0.09</f>
        <v>16731</v>
      </c>
    </row>
    <row r="17" spans="1:3" ht="14.25">
      <c r="A17" s="13" t="s">
        <v>1</v>
      </c>
      <c r="B17" s="46"/>
      <c r="C17" s="14">
        <f>185900*0.1</f>
        <v>18590</v>
      </c>
    </row>
    <row r="18" spans="1:3" ht="15" thickBot="1">
      <c r="A18" s="2" t="s">
        <v>2</v>
      </c>
      <c r="B18" s="47"/>
      <c r="C18" s="15">
        <f>185900*0.03</f>
        <v>5577</v>
      </c>
    </row>
    <row r="19" spans="1:3" ht="15" thickBot="1">
      <c r="A19" s="56" t="s">
        <v>3</v>
      </c>
      <c r="B19" s="57"/>
      <c r="C19" s="4">
        <f>SUM(C14:C18)</f>
        <v>185900</v>
      </c>
    </row>
    <row r="20" spans="1:3" ht="14.25">
      <c r="A20" s="22" t="s">
        <v>24</v>
      </c>
      <c r="B20" s="45" t="s">
        <v>20</v>
      </c>
      <c r="C20" s="4"/>
    </row>
    <row r="21" spans="1:3" ht="14.25">
      <c r="A21" s="16" t="s">
        <v>60</v>
      </c>
      <c r="B21" s="45"/>
      <c r="C21" s="17">
        <f>46475*0.72</f>
        <v>33462</v>
      </c>
    </row>
    <row r="22" spans="1:3" ht="14.25">
      <c r="A22" s="16" t="s">
        <v>34</v>
      </c>
      <c r="B22" s="45"/>
      <c r="C22" s="17">
        <f>46475*0.06</f>
        <v>2788.5</v>
      </c>
    </row>
    <row r="23" spans="1:3" ht="14.25">
      <c r="A23" s="16" t="s">
        <v>0</v>
      </c>
      <c r="B23" s="45"/>
      <c r="C23" s="17">
        <f>46475*0.09</f>
        <v>4182.75</v>
      </c>
    </row>
    <row r="24" spans="1:3" ht="14.25">
      <c r="A24" s="16" t="s">
        <v>1</v>
      </c>
      <c r="B24" s="45"/>
      <c r="C24" s="17">
        <f>46475*0.1</f>
        <v>4647.5</v>
      </c>
    </row>
    <row r="25" spans="1:3" ht="15" thickBot="1">
      <c r="A25" s="18" t="s">
        <v>2</v>
      </c>
      <c r="B25" s="52"/>
      <c r="C25" s="19">
        <f>46475*0.03</f>
        <v>1394.25</v>
      </c>
    </row>
    <row r="26" spans="1:3" ht="15" thickBot="1">
      <c r="A26" s="58" t="s">
        <v>3</v>
      </c>
      <c r="B26" s="59"/>
      <c r="C26" s="4">
        <f>SUM(C21:C25)</f>
        <v>46475</v>
      </c>
    </row>
    <row r="27" spans="1:3" ht="14.25">
      <c r="A27" s="23" t="s">
        <v>25</v>
      </c>
      <c r="B27" s="53" t="s">
        <v>22</v>
      </c>
      <c r="C27" s="4"/>
    </row>
    <row r="28" spans="1:3" ht="14.25">
      <c r="A28" s="16" t="s">
        <v>60</v>
      </c>
      <c r="B28" s="54"/>
      <c r="C28" s="17">
        <f>6775*0.72</f>
        <v>4878</v>
      </c>
    </row>
    <row r="29" spans="1:3" ht="14.25">
      <c r="A29" s="16" t="s">
        <v>34</v>
      </c>
      <c r="B29" s="54"/>
      <c r="C29" s="17">
        <f>6775*0.06</f>
        <v>406.5</v>
      </c>
    </row>
    <row r="30" spans="1:3" ht="14.25">
      <c r="A30" s="16" t="s">
        <v>0</v>
      </c>
      <c r="B30" s="54"/>
      <c r="C30" s="17">
        <f>6775*0.09</f>
        <v>609.75</v>
      </c>
    </row>
    <row r="31" spans="1:3" ht="14.25">
      <c r="A31" s="16" t="s">
        <v>1</v>
      </c>
      <c r="B31" s="54"/>
      <c r="C31" s="17">
        <f>6775*0.1</f>
        <v>677.5</v>
      </c>
    </row>
    <row r="32" spans="1:3" ht="15" thickBot="1">
      <c r="A32" s="18" t="s">
        <v>2</v>
      </c>
      <c r="B32" s="55"/>
      <c r="C32" s="19">
        <f>6775*0.03</f>
        <v>203.25</v>
      </c>
    </row>
    <row r="33" spans="1:3" ht="15" thickBot="1">
      <c r="A33" s="58" t="s">
        <v>3</v>
      </c>
      <c r="B33" s="59"/>
      <c r="C33" s="4">
        <f>SUM(C28:C32)</f>
        <v>6775</v>
      </c>
    </row>
    <row r="34" spans="1:3" ht="14.25">
      <c r="A34" s="23" t="s">
        <v>26</v>
      </c>
      <c r="B34" s="63" t="s">
        <v>23</v>
      </c>
      <c r="C34" s="4"/>
    </row>
    <row r="35" spans="1:3" ht="14.25">
      <c r="A35" s="16" t="s">
        <v>60</v>
      </c>
      <c r="B35" s="45"/>
      <c r="C35" s="17">
        <f>19490*0.72</f>
        <v>14032.8</v>
      </c>
    </row>
    <row r="36" spans="1:3" ht="14.25">
      <c r="A36" s="16" t="s">
        <v>34</v>
      </c>
      <c r="B36" s="45"/>
      <c r="C36" s="17">
        <f>19490*0.06</f>
        <v>1169.3999999999999</v>
      </c>
    </row>
    <row r="37" spans="1:3" ht="14.25">
      <c r="A37" s="16" t="s">
        <v>0</v>
      </c>
      <c r="B37" s="45"/>
      <c r="C37" s="17">
        <f>19490*0.09</f>
        <v>1754.1</v>
      </c>
    </row>
    <row r="38" spans="1:3" ht="14.25">
      <c r="A38" s="16" t="s">
        <v>1</v>
      </c>
      <c r="B38" s="45"/>
      <c r="C38" s="17">
        <f>19490*0.1</f>
        <v>1949</v>
      </c>
    </row>
    <row r="39" spans="1:3" ht="15" thickBot="1">
      <c r="A39" s="18" t="s">
        <v>2</v>
      </c>
      <c r="B39" s="52"/>
      <c r="C39" s="19">
        <f>19490*0.03</f>
        <v>584.6999999999999</v>
      </c>
    </row>
    <row r="40" spans="1:3" ht="15" thickBot="1">
      <c r="A40" s="60" t="s">
        <v>3</v>
      </c>
      <c r="B40" s="57"/>
      <c r="C40" s="4">
        <f>SUM(C35:C39)</f>
        <v>19490</v>
      </c>
    </row>
    <row r="41" spans="1:5" ht="15" thickBot="1">
      <c r="A41" s="5" t="s">
        <v>60</v>
      </c>
      <c r="B41" s="9" t="s">
        <v>17</v>
      </c>
      <c r="C41" s="3">
        <f>157000+157000*0.1</f>
        <v>172700</v>
      </c>
      <c r="E41" s="6"/>
    </row>
    <row r="42" spans="1:3" ht="15" thickBot="1">
      <c r="A42" s="5" t="s">
        <v>34</v>
      </c>
      <c r="B42" s="31" t="s">
        <v>18</v>
      </c>
      <c r="C42" s="3">
        <f>13720+13720*0.1</f>
        <v>15092</v>
      </c>
    </row>
    <row r="43" spans="1:3" ht="15" thickBot="1">
      <c r="A43" s="5" t="s">
        <v>0</v>
      </c>
      <c r="B43" s="9" t="s">
        <v>17</v>
      </c>
      <c r="C43" s="3">
        <f>21000+21000*0.1</f>
        <v>23100</v>
      </c>
    </row>
    <row r="44" spans="1:3" ht="15" thickBot="1">
      <c r="A44" s="5" t="s">
        <v>1</v>
      </c>
      <c r="B44" s="31" t="s">
        <v>19</v>
      </c>
      <c r="C44" s="3">
        <f>24150+24150*0.1</f>
        <v>26565</v>
      </c>
    </row>
    <row r="45" spans="1:3" ht="15" thickBot="1">
      <c r="A45" s="2" t="s">
        <v>2</v>
      </c>
      <c r="B45" s="9" t="s">
        <v>17</v>
      </c>
      <c r="C45" s="3">
        <f>5530+5530*0.1</f>
        <v>6083</v>
      </c>
    </row>
    <row r="47" spans="1:3" ht="15" thickBot="1">
      <c r="A47" s="44" t="s">
        <v>15</v>
      </c>
      <c r="B47" s="44"/>
      <c r="C47" s="44"/>
    </row>
    <row r="48" spans="1:2" ht="14.25">
      <c r="A48" s="24" t="s">
        <v>13</v>
      </c>
      <c r="B48" s="27">
        <v>0.5</v>
      </c>
    </row>
    <row r="49" spans="1:2" ht="15" thickBot="1">
      <c r="A49" s="26" t="s">
        <v>14</v>
      </c>
      <c r="B49" s="29">
        <v>0.75</v>
      </c>
    </row>
    <row r="50" spans="1:2" ht="14.25">
      <c r="A50" s="32"/>
      <c r="B50" s="33"/>
    </row>
    <row r="51" spans="1:4" ht="43.5" customHeight="1">
      <c r="A51" s="48" t="s">
        <v>54</v>
      </c>
      <c r="B51" s="48"/>
      <c r="C51" s="48"/>
      <c r="D51" s="7"/>
    </row>
    <row r="52" spans="1:4" ht="11.25" customHeight="1">
      <c r="A52" s="34"/>
      <c r="B52" s="34"/>
      <c r="C52" s="34"/>
      <c r="D52" s="7"/>
    </row>
    <row r="53" spans="1:6" ht="15.75" customHeight="1">
      <c r="A53" s="34" t="s">
        <v>59</v>
      </c>
      <c r="B53" s="34"/>
      <c r="C53" s="34"/>
      <c r="D53" s="7"/>
      <c r="E53" s="7"/>
      <c r="F53" s="7"/>
    </row>
    <row r="54" spans="1:6" ht="44.25" customHeight="1">
      <c r="A54" s="48" t="s">
        <v>53</v>
      </c>
      <c r="B54" s="48"/>
      <c r="C54" s="48"/>
      <c r="D54" s="7"/>
      <c r="E54" s="7"/>
      <c r="F54" s="7"/>
    </row>
    <row r="55" spans="1:6" ht="44.25" customHeight="1">
      <c r="A55" s="48" t="s">
        <v>29</v>
      </c>
      <c r="B55" s="48"/>
      <c r="C55" s="48"/>
      <c r="D55" s="7"/>
      <c r="E55" s="7"/>
      <c r="F55" s="7"/>
    </row>
    <row r="56" spans="1:6" ht="43.5" customHeight="1">
      <c r="A56" s="48" t="s">
        <v>21</v>
      </c>
      <c r="B56" s="48"/>
      <c r="C56" s="48"/>
      <c r="D56" s="7"/>
      <c r="E56" s="7"/>
      <c r="F56" s="7"/>
    </row>
    <row r="58" spans="1:6" ht="18" customHeight="1" thickBot="1">
      <c r="A58" s="64" t="s">
        <v>16</v>
      </c>
      <c r="B58" s="64"/>
      <c r="C58" s="64"/>
      <c r="D58" s="42"/>
      <c r="E58" s="42"/>
      <c r="F58" s="42"/>
    </row>
    <row r="59" spans="1:6" ht="42.75" customHeight="1" thickBot="1">
      <c r="A59" s="61" t="s">
        <v>11</v>
      </c>
      <c r="B59" s="62"/>
      <c r="C59" s="30" t="s">
        <v>10</v>
      </c>
      <c r="D59" s="8"/>
      <c r="E59" s="8"/>
      <c r="F59" s="8"/>
    </row>
    <row r="60" spans="1:4" s="10" customFormat="1" ht="15" customHeight="1" thickBot="1">
      <c r="A60" s="65" t="s">
        <v>4</v>
      </c>
      <c r="B60" s="66"/>
      <c r="C60" s="37">
        <f>C41*0.07</f>
        <v>12089.000000000002</v>
      </c>
      <c r="D60" s="36"/>
    </row>
    <row r="61" spans="1:3" s="10" customFormat="1" ht="15" customHeight="1" thickBot="1">
      <c r="A61" s="65" t="s">
        <v>5</v>
      </c>
      <c r="B61" s="66"/>
      <c r="C61" s="37">
        <f>C41*0.15</f>
        <v>25905</v>
      </c>
    </row>
    <row r="62" spans="1:3" s="10" customFormat="1" ht="15" customHeight="1" thickBot="1">
      <c r="A62" s="65" t="s">
        <v>6</v>
      </c>
      <c r="B62" s="66"/>
      <c r="C62" s="37">
        <f>C41*0.2</f>
        <v>34540</v>
      </c>
    </row>
    <row r="63" spans="1:3" s="10" customFormat="1" ht="15" customHeight="1" thickBot="1">
      <c r="A63" s="67" t="s">
        <v>7</v>
      </c>
      <c r="B63" s="68"/>
      <c r="C63" s="37">
        <f>C41*0.3</f>
        <v>51810</v>
      </c>
    </row>
    <row r="64" spans="1:3" ht="15" customHeight="1" thickBot="1">
      <c r="A64" s="67" t="s">
        <v>8</v>
      </c>
      <c r="B64" s="68"/>
      <c r="C64" s="37">
        <v>9900</v>
      </c>
    </row>
    <row r="65" spans="1:4" ht="15" customHeight="1" thickBot="1">
      <c r="A65" s="67" t="s">
        <v>9</v>
      </c>
      <c r="B65" s="68"/>
      <c r="C65" s="37">
        <v>6000</v>
      </c>
      <c r="D65" s="6"/>
    </row>
    <row r="66" spans="1:3" ht="15" customHeight="1" thickBot="1">
      <c r="A66" s="67" t="s">
        <v>30</v>
      </c>
      <c r="B66" s="68"/>
      <c r="C66" s="37">
        <f>C42*0.25</f>
        <v>3773</v>
      </c>
    </row>
    <row r="67" spans="1:3" ht="15" customHeight="1" thickBot="1">
      <c r="A67" s="67" t="s">
        <v>31</v>
      </c>
      <c r="B67" s="68"/>
      <c r="C67" s="37">
        <v>5280</v>
      </c>
    </row>
    <row r="68" spans="1:3" ht="15" customHeight="1" thickBot="1">
      <c r="A68" s="67" t="s">
        <v>32</v>
      </c>
      <c r="B68" s="68"/>
      <c r="C68" s="37">
        <v>6790</v>
      </c>
    </row>
    <row r="69" spans="1:3" ht="15" customHeight="1" thickBot="1">
      <c r="A69" s="67" t="s">
        <v>33</v>
      </c>
      <c r="B69" s="68"/>
      <c r="C69" s="37">
        <f>C42*0.5</f>
        <v>7546</v>
      </c>
    </row>
    <row r="71" ht="14.25" hidden="1"/>
    <row r="72" ht="15" thickBot="1">
      <c r="A72" s="40" t="s">
        <v>45</v>
      </c>
    </row>
    <row r="73" spans="1:3" ht="15" thickBot="1">
      <c r="A73" s="71" t="s">
        <v>37</v>
      </c>
      <c r="B73" s="72"/>
      <c r="C73" s="38" t="s">
        <v>38</v>
      </c>
    </row>
    <row r="74" spans="1:3" ht="15.75" customHeight="1">
      <c r="A74" s="69" t="s">
        <v>39</v>
      </c>
      <c r="B74" s="70"/>
      <c r="C74" s="24" t="s">
        <v>36</v>
      </c>
    </row>
    <row r="75" spans="1:3" ht="15.75" customHeight="1">
      <c r="A75" s="73" t="s">
        <v>40</v>
      </c>
      <c r="B75" s="74"/>
      <c r="C75" s="25" t="s">
        <v>36</v>
      </c>
    </row>
    <row r="76" spans="1:3" ht="15.75" customHeight="1">
      <c r="A76" s="73" t="s">
        <v>41</v>
      </c>
      <c r="B76" s="74"/>
      <c r="C76" s="39">
        <v>1534</v>
      </c>
    </row>
    <row r="77" spans="1:3" ht="15.75" customHeight="1">
      <c r="A77" s="73" t="s">
        <v>42</v>
      </c>
      <c r="B77" s="74"/>
      <c r="C77" s="39">
        <v>2100</v>
      </c>
    </row>
    <row r="78" spans="1:3" ht="15.75" customHeight="1">
      <c r="A78" s="73" t="s">
        <v>44</v>
      </c>
      <c r="B78" s="74"/>
      <c r="C78" s="39">
        <v>3500</v>
      </c>
    </row>
    <row r="79" spans="1:3" ht="15.75" customHeight="1">
      <c r="A79" s="73" t="s">
        <v>43</v>
      </c>
      <c r="B79" s="74"/>
      <c r="C79" s="39">
        <v>6550</v>
      </c>
    </row>
    <row r="80" spans="1:3" ht="15.75" customHeight="1" thickBot="1">
      <c r="A80" s="78" t="s">
        <v>55</v>
      </c>
      <c r="B80" s="79"/>
      <c r="C80" s="19">
        <v>3700</v>
      </c>
    </row>
    <row r="82" ht="15" thickBot="1">
      <c r="A82" s="40" t="s">
        <v>46</v>
      </c>
    </row>
    <row r="83" spans="1:3" ht="14.25">
      <c r="A83" s="77" t="s">
        <v>35</v>
      </c>
      <c r="B83" s="24" t="s">
        <v>47</v>
      </c>
      <c r="C83" s="27">
        <v>0.1</v>
      </c>
    </row>
    <row r="84" spans="1:3" ht="14.25">
      <c r="A84" s="75"/>
      <c r="B84" s="25" t="s">
        <v>49</v>
      </c>
      <c r="C84" s="28">
        <v>0.2</v>
      </c>
    </row>
    <row r="85" spans="1:3" ht="14.25">
      <c r="A85" s="75"/>
      <c r="B85" s="25" t="s">
        <v>51</v>
      </c>
      <c r="C85" s="28">
        <v>0.6</v>
      </c>
    </row>
    <row r="86" spans="1:3" ht="14.25">
      <c r="A86" s="75" t="s">
        <v>48</v>
      </c>
      <c r="B86" s="25" t="s">
        <v>47</v>
      </c>
      <c r="C86" s="28">
        <v>0.1</v>
      </c>
    </row>
    <row r="87" spans="1:3" ht="14.25">
      <c r="A87" s="75"/>
      <c r="B87" s="25" t="s">
        <v>49</v>
      </c>
      <c r="C87" s="28">
        <v>0.2</v>
      </c>
    </row>
    <row r="88" spans="1:3" ht="15" thickBot="1">
      <c r="A88" s="76"/>
      <c r="B88" s="26" t="s">
        <v>51</v>
      </c>
      <c r="C88" s="29">
        <v>0.6</v>
      </c>
    </row>
    <row r="90" ht="14.25">
      <c r="A90" s="1" t="s">
        <v>59</v>
      </c>
    </row>
    <row r="91" ht="14.25">
      <c r="A91" s="1" t="s">
        <v>50</v>
      </c>
    </row>
    <row r="92" ht="14.25">
      <c r="A92" s="1" t="s">
        <v>52</v>
      </c>
    </row>
  </sheetData>
  <sheetProtection/>
  <mergeCells count="39">
    <mergeCell ref="A75:B75"/>
    <mergeCell ref="A79:B79"/>
    <mergeCell ref="A78:B78"/>
    <mergeCell ref="A77:B77"/>
    <mergeCell ref="A76:B76"/>
    <mergeCell ref="A86:A88"/>
    <mergeCell ref="A83:A85"/>
    <mergeCell ref="A80:B80"/>
    <mergeCell ref="A68:B68"/>
    <mergeCell ref="A69:B69"/>
    <mergeCell ref="A63:B63"/>
    <mergeCell ref="A62:B62"/>
    <mergeCell ref="A74:B74"/>
    <mergeCell ref="A73:B73"/>
    <mergeCell ref="A61:B61"/>
    <mergeCell ref="A60:B60"/>
    <mergeCell ref="A64:B64"/>
    <mergeCell ref="A65:B65"/>
    <mergeCell ref="A66:B66"/>
    <mergeCell ref="A67:B67"/>
    <mergeCell ref="A26:B26"/>
    <mergeCell ref="A33:B33"/>
    <mergeCell ref="A40:B40"/>
    <mergeCell ref="A59:B59"/>
    <mergeCell ref="B34:B39"/>
    <mergeCell ref="A51:C51"/>
    <mergeCell ref="A55:C55"/>
    <mergeCell ref="A56:C56"/>
    <mergeCell ref="A58:C58"/>
    <mergeCell ref="A11:C11"/>
    <mergeCell ref="B14:B18"/>
    <mergeCell ref="A54:C54"/>
    <mergeCell ref="A1:C1"/>
    <mergeCell ref="A8:C8"/>
    <mergeCell ref="A10:C10"/>
    <mergeCell ref="A47:C47"/>
    <mergeCell ref="B20:B25"/>
    <mergeCell ref="B27:B32"/>
    <mergeCell ref="A19:B1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natali</cp:lastModifiedBy>
  <cp:lastPrinted>2018-03-30T12:23:15Z</cp:lastPrinted>
  <dcterms:created xsi:type="dcterms:W3CDTF">2018-02-06T13:16:41Z</dcterms:created>
  <dcterms:modified xsi:type="dcterms:W3CDTF">2018-04-02T08:46:29Z</dcterms:modified>
  <cp:category/>
  <cp:version/>
  <cp:contentType/>
  <cp:contentStatus/>
</cp:coreProperties>
</file>